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00\"/>
    </mc:Choice>
  </mc:AlternateContent>
  <xr:revisionPtr revIDLastSave="0" documentId="13_ncr:1_{9246159C-2F92-4160-B014-4B788E148ED1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322-02-01" sheetId="3" r:id="rId3"/>
    <sheet name="ОСР 322-09-01" sheetId="4" r:id="rId4"/>
    <sheet name="ОСР 322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37" i="1" l="1"/>
  <c r="C36" i="1"/>
  <c r="C29" i="1"/>
  <c r="C30" i="1" s="1"/>
  <c r="H38" i="1"/>
  <c r="H37" i="1"/>
  <c r="H36" i="1"/>
  <c r="H35" i="1"/>
  <c r="H34" i="1"/>
  <c r="G68" i="2"/>
  <c r="G69" i="2" s="1"/>
  <c r="G70" i="2" s="1"/>
  <c r="G72" i="2" s="1"/>
  <c r="G73" i="2" s="1"/>
  <c r="G74" i="2" s="1"/>
  <c r="F68" i="2"/>
  <c r="F69" i="2" s="1"/>
  <c r="F70" i="2" s="1"/>
  <c r="F72" i="2" s="1"/>
  <c r="F73" i="2" s="1"/>
  <c r="F74" i="2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59" i="2"/>
  <c r="G42" i="2"/>
  <c r="F42" i="2"/>
  <c r="E42" i="2"/>
  <c r="D42" i="2"/>
  <c r="H42" i="2" s="1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H39" i="2" l="1"/>
  <c r="C32" i="1"/>
  <c r="H60" i="2"/>
  <c r="C31" i="1"/>
  <c r="H69" i="2"/>
  <c r="D70" i="2"/>
  <c r="H68" i="2"/>
  <c r="D72" i="2" l="1"/>
  <c r="H70" i="2"/>
  <c r="D73" i="2" l="1"/>
  <c r="H72" i="2"/>
  <c r="D74" i="2" l="1"/>
  <c r="H73" i="2"/>
  <c r="H74" i="2" l="1"/>
  <c r="C35" i="1"/>
  <c r="C38" i="1" s="1"/>
  <c r="C39" i="1" l="1"/>
  <c r="C40" i="1"/>
  <c r="C42" i="1" s="1"/>
</calcChain>
</file>

<file path=xl/sharedStrings.xml><?xml version="1.0" encoding="utf-8"?>
<sst xmlns="http://schemas.openxmlformats.org/spreadsheetml/2006/main" count="345" uniqueCount="163">
  <si>
    <t>СВОДКА ЗАТРАТ</t>
  </si>
  <si>
    <t>P_0800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</si>
  <si>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</si>
  <si>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</si>
  <si>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</si>
  <si>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</si>
  <si>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</si>
  <si>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</si>
  <si>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</si>
  <si>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</si>
  <si>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</si>
  <si>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</si>
  <si>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</si>
  <si>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</si>
  <si>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</si>
  <si>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</si>
  <si>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</si>
  <si>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</si>
  <si>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</si>
  <si>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</si>
  <si>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</si>
  <si>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</si>
  <si>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</si>
  <si>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</si>
  <si>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322-02-01</t>
  </si>
  <si>
    <t>"Реконструкция РУ-0,4 кВ КТП Яг 907/160кВА"Ставропольский район,Самарская область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</si>
  <si>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</si>
  <si>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</si>
  <si>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</si>
  <si>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</si>
  <si>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</si>
  <si>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</si>
  <si>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</si>
  <si>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</si>
  <si>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</si>
  <si>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</si>
  <si>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</si>
  <si>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</si>
  <si>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</si>
  <si>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</si>
  <si>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</si>
  <si>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</si>
  <si>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</si>
  <si>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</si>
  <si>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</si>
  <si>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</si>
  <si>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</si>
  <si>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 322-09-01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</si>
  <si>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</si>
  <si>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</si>
  <si>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</si>
  <si>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</si>
  <si>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</si>
  <si>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</si>
  <si>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ОСР-27-09-01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</si>
  <si>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</si>
  <si>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</si>
  <si>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</si>
  <si>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</si>
  <si>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</si>
  <si>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</si>
  <si>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</si>
  <si>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322-12-01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</si>
  <si>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</si>
  <si>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</si>
  <si>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</si>
  <si>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</si>
  <si>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</si>
  <si>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</si>
  <si>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</si>
  <si>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</si>
  <si>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</si>
  <si>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</si>
  <si>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</si>
  <si>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</si>
  <si>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</si>
  <si>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</si>
  <si>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</si>
  <si>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</si>
  <si>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</si>
  <si>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322-02-01</t>
  </si>
  <si>
    <t>Наименование сметы</t>
  </si>
  <si>
    <t>Реконструкция РУ-0,4 кВ КТП Яг 907/160кВАСтавропольский район,Самарская область</t>
  </si>
  <si>
    <t>Наименование локальных сметных расчетов (смет), затрат</t>
  </si>
  <si>
    <t>ЛС-322-01</t>
  </si>
  <si>
    <t>КТП Яг 907/160 кВА</t>
  </si>
  <si>
    <t>Итого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</si>
  <si>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</si>
  <si>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</si>
  <si>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</si>
  <si>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</si>
  <si>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</si>
  <si>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</si>
  <si>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</si>
  <si>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</si>
  <si>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</si>
  <si>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</si>
  <si>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</si>
  <si>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</si>
  <si>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</si>
  <si>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</si>
  <si>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</si>
  <si>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</si>
  <si>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</si>
  <si>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</si>
  <si>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</si>
  <si>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</si>
  <si>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Строительные работы</t>
  </si>
  <si>
    <t>Монтажные работы</t>
  </si>
  <si>
    <t>Оборудование</t>
  </si>
  <si>
    <t>Прочие</t>
  </si>
  <si>
    <t>шкаф</t>
  </si>
  <si>
    <t>"Реконструкция  РУ-0,4 кВ КТП Яг 907/160кВА"Ставропольский район,Самарская область</t>
  </si>
  <si>
    <t>РП (СП, РТП) на 6 ячеек выключателей или ТП (РТП) с одним трансформатором</t>
  </si>
  <si>
    <t>ОСР 27-02-01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</si>
  <si>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</si>
  <si>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</si>
  <si>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</si>
  <si>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</si>
  <si>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</si>
  <si>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</si>
  <si>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</si>
  <si>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</si>
  <si>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</si>
  <si>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</si>
  <si>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</si>
  <si>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</si>
  <si>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</si>
  <si>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</si>
  <si>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</si>
  <si>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</si>
  <si>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шт</t>
  </si>
  <si>
    <t>Панель распределительная щитов серии ЩО-70 (линейная)</t>
  </si>
  <si>
    <t>Панель торцевая РУ 0,4 кВ</t>
  </si>
  <si>
    <t>Труба полиэтиленовая толстостенная гладкая 110*8,1мм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</si>
  <si>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</si>
  <si>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</si>
  <si>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</si>
  <si>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</si>
  <si>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</si>
  <si>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</si>
  <si>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</si>
  <si>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</si>
  <si>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</si>
  <si>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</si>
  <si>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</si>
  <si>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</si>
  <si>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</si>
  <si>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</si>
  <si>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</si>
  <si>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</si>
  <si>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</si>
  <si>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ФСБЦ-24.3.02.02-0004</t>
  </si>
  <si>
    <t>КП СВЭМ №363 от 05.06.2024</t>
  </si>
  <si>
    <t>КП СВЭМ №363 от 05.06.2024</t>
  </si>
  <si>
    <t>Реконструкция трех одноцепных КЛ-10 кВ от ЗРУ-1-10 до оп. № 1303/5, 1900/49, 1900/51 ф-13, Ф-19, Ф-19/49 ПС 35/10 кВ Западная с заменой ячейки № 3 Ф-19/49 в ЗРУ-1-10 (трех одноцепных протяженностью каждая 0,023 км)</t>
  </si>
  <si>
    <t>Реконструкция трех одноцепных КЛ-10 кВ от ЗРУ-1-10 до оп. № 1303/5, 1900/49, 1900/51 ф-13, Ф-19, Ф-19/49 ПС 35/10 кВ Западная с заменой ячейки № 3 Ф-19/49 в ЗРУ-1-10 (трех одноцепных протяженностью каждая 0,023 км)</t>
  </si>
  <si>
    <t>Реконструкция трех одноцепных КЛ-10 кВ от ЗРУ-1-10 до оп. № 1303/5, 1900/49, 1900/51 ф-13, Ф-19, Ф-19/49 ПС 35/10 кВ Западная с заменой ячейки № 3 Ф-19/49 в ЗРУ-1-10 (трех одноцепных протяженностью каждая 0,023 км)</t>
  </si>
  <si>
    <t>Реконструкция трех одноцепных КЛ-10 кВ от ЗРУ-1-10 до оп. № 1303/5, 1900/49, 1900/51 ф-13, Ф-19, Ф-19/49 ПС 35/10 кВ Западная с заменой ячейки № 3 Ф-19/49 в ЗРУ-1-10 (трех одноцепных протяженностью каждая 0,023 км)</t>
  </si>
  <si>
    <t>Реконструкция трех одноцепных КЛ-10 кВ от ЗРУ-1-10 до оп. № 1303/5, 1900/49, 1900/51 ф-13, Ф-19, Ф-19/49 ПС 35/10 кВ Западная с заменой ячейки № 3 Ф-19/49 в ЗРУ-1-10 (трех одноцепных протяженностью каждая 0,023 км)</t>
  </si>
  <si>
    <t>Реконструкция трех одноцепных КЛ-10 кВ от ЗРУ-1-10 до оп. № 1303/5, 1900/49, 1900/51 ф-13, Ф-19, Ф-19/49 ПС 35/10 кВ Западная с заменой ячейки № 3 Ф-19/49 в ЗРУ-1-10 (трех одноцепных протяженностью каждая 0,023 км)</t>
  </si>
  <si>
    <t>Реконструкция трех одноцепных КЛ-10 кВ от ЗРУ-1-10 до оп. № 1303/5, 1900/49, 1900/51 ф-13, Ф-19, Ф-19/49 ПС 35/10 кВ Западная с заменой ячейки № 3 Ф-19/49 в ЗРУ-1-10 (трех одноцепных протяженностью каждая 0,023 км)</t>
  </si>
  <si>
    <t>Реконструкция трех одноцепных КЛ-10 кВ от ЗРУ-1-10 до оп. № 1303/5, 1900/49, 1900/51 ф-13, Ф-19, Ф-19/49 ПС 35/10 кВ Западная с заменой ячейки № 3 Ф-19/49 в ЗРУ-1-10 (трех одноцепных протяженностью каждая 0,023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</si>
</sst>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155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135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136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137</v>
      </c>
      <c r="C26" s="54"/>
      <c r="D26" s="51"/>
      <c r="E26" s="51"/>
      <c r="F26" s="52"/>
      <c r="G26" s="52" t="s">
        <v>138</v>
      </c>
      <c r="H26" s="52"/>
    </row>
    <row r="27" spans="1:8" ht="16.95" customHeight="1" x14ac:dyDescent="0.3">
      <c r="A27" s="55" t="s">
        <v>6</v>
      </c>
      <c r="B27" s="53" t="s">
        <v>139</v>
      </c>
      <c r="C27" s="56">
        <v>0</v>
      </c>
      <c r="D27" s="57"/>
      <c r="E27" s="57"/>
      <c r="F27" s="58" t="s">
        <v>140</v>
      </c>
      <c r="G27" s="58" t="s">
        <v>141</v>
      </c>
      <c r="H27" s="58" t="s">
        <v>142</v>
      </c>
    </row>
    <row r="28" spans="1:8" ht="16.95" customHeight="1" x14ac:dyDescent="0.3">
      <c r="A28" s="55" t="s">
        <v>7</v>
      </c>
      <c r="B28" s="53" t="s">
        <v>143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144</v>
      </c>
      <c r="C29" s="62">
        <f>ССР!G65*1.2</f>
        <v>243.20928298606799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243.20928298606799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145</v>
      </c>
      <c r="C31" s="62">
        <f>C30-ROUND(C30/1.2,5)</f>
        <v>40.534882986067998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146</v>
      </c>
      <c r="C32" s="66">
        <f>C30*H37</f>
        <v>294.59317253489161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81" t="s">
        <v>147</v>
      </c>
      <c r="B33" s="82"/>
      <c r="C33" s="83"/>
      <c r="D33" s="70"/>
      <c r="E33" s="71"/>
      <c r="F33" s="59">
        <v>2024</v>
      </c>
      <c r="G33" s="60">
        <v>109.11350326220534</v>
      </c>
      <c r="H33" s="65"/>
    </row>
    <row r="34" spans="1:8" ht="15.6" x14ac:dyDescent="0.3">
      <c r="A34" s="50">
        <v>1</v>
      </c>
      <c r="B34" s="53" t="s">
        <v>137</v>
      </c>
      <c r="C34" s="54"/>
      <c r="D34" s="72"/>
      <c r="E34" s="73"/>
      <c r="F34" s="59">
        <v>2025</v>
      </c>
      <c r="G34" s="60">
        <v>107.81631706396419</v>
      </c>
      <c r="H34" s="74">
        <f>(G34+100)/200</f>
        <v>1.039081585319821</v>
      </c>
    </row>
    <row r="35" spans="1:8" ht="15.6" x14ac:dyDescent="0.3">
      <c r="A35" s="55" t="s">
        <v>6</v>
      </c>
      <c r="B35" s="53" t="s">
        <v>139</v>
      </c>
      <c r="C35" s="75">
        <f>ССР!D74+ССР!E74</f>
        <v>2828.0872704338558</v>
      </c>
      <c r="D35" s="72"/>
      <c r="E35" s="57"/>
      <c r="F35" s="59">
        <v>2026</v>
      </c>
      <c r="G35" s="60">
        <v>105.26289686896166</v>
      </c>
      <c r="H35" s="74">
        <f>(G35+100)/200*G34/100</f>
        <v>1.1065344785145874</v>
      </c>
    </row>
    <row r="36" spans="1:8" ht="15.6" x14ac:dyDescent="0.3">
      <c r="A36" s="55" t="s">
        <v>7</v>
      </c>
      <c r="B36" s="53" t="s">
        <v>143</v>
      </c>
      <c r="C36" s="75">
        <f>ССР!F74</f>
        <v>1874.6156491737779</v>
      </c>
      <c r="D36" s="72"/>
      <c r="E36" s="57"/>
      <c r="F36" s="59">
        <v>2027</v>
      </c>
      <c r="G36" s="60">
        <v>104.42089798933949</v>
      </c>
      <c r="H36" s="74">
        <f>(G36+100)/200*G35/100*G34/100</f>
        <v>1.1599922999352297</v>
      </c>
    </row>
    <row r="37" spans="1:8" ht="15.6" x14ac:dyDescent="0.3">
      <c r="A37" s="55" t="s">
        <v>8</v>
      </c>
      <c r="B37" s="53" t="s">
        <v>144</v>
      </c>
      <c r="C37" s="75">
        <f>(ССР!G70-ССР!G65)*1.2</f>
        <v>152.26577016267393</v>
      </c>
      <c r="D37" s="72"/>
      <c r="E37" s="57"/>
      <c r="F37" s="59">
        <v>2028</v>
      </c>
      <c r="G37" s="60">
        <v>104.42089798933949</v>
      </c>
      <c r="H37" s="74">
        <f>(G37+100)/200*G36/100*G35/100*G34/100</f>
        <v>1.2112743761995592</v>
      </c>
    </row>
    <row r="38" spans="1:8" ht="15.6" x14ac:dyDescent="0.3">
      <c r="A38" s="50">
        <v>2</v>
      </c>
      <c r="B38" s="53" t="s">
        <v>9</v>
      </c>
      <c r="C38" s="75">
        <f>C35+C36+C37</f>
        <v>4854.9686897703077</v>
      </c>
      <c r="D38" s="67"/>
      <c r="E38" s="68"/>
      <c r="F38" s="59">
        <v>2029</v>
      </c>
      <c r="G38" s="60">
        <v>104.42089798933949</v>
      </c>
      <c r="H38" s="74">
        <f>(G38+100)/200*G37/100*G36/100*G35/100*G34/100</f>
        <v>1.26482358074235</v>
      </c>
    </row>
    <row r="39" spans="1:8" ht="15.6" x14ac:dyDescent="0.3">
      <c r="A39" s="55" t="s">
        <v>10</v>
      </c>
      <c r="B39" s="53" t="s">
        <v>145</v>
      </c>
      <c r="C39" s="62">
        <f>C38-ROUND(C38/1.2,5)</f>
        <v>809.16144977030763</v>
      </c>
      <c r="D39" s="72"/>
      <c r="E39" s="57"/>
      <c r="F39" s="51"/>
      <c r="G39" s="51"/>
      <c r="H39" s="51"/>
    </row>
    <row r="40" spans="1:8" ht="15.6" x14ac:dyDescent="0.3">
      <c r="A40" s="50">
        <v>3</v>
      </c>
      <c r="B40" s="53" t="s">
        <v>146</v>
      </c>
      <c r="C40" s="76">
        <f>C38*H38</f>
        <v>6140.6788825872763</v>
      </c>
      <c r="D40" s="67"/>
      <c r="E40" s="68"/>
      <c r="F40" s="51"/>
      <c r="G40" s="51"/>
      <c r="H40" s="51"/>
    </row>
    <row r="41" spans="1:8" ht="15.6" x14ac:dyDescent="0.3">
      <c r="A41" s="50"/>
      <c r="B41" s="53"/>
      <c r="C41" s="75"/>
      <c r="D41" s="77"/>
      <c r="E41" s="57"/>
      <c r="F41" s="51"/>
      <c r="G41" s="51"/>
      <c r="H41" s="51"/>
    </row>
    <row r="42" spans="1:8" ht="15.6" x14ac:dyDescent="0.3">
      <c r="A42" s="50"/>
      <c r="B42" s="53" t="s">
        <v>148</v>
      </c>
      <c r="C42" s="102">
        <f>C40+C32</f>
        <v>6435.2720551221682</v>
      </c>
      <c r="D42" s="67"/>
      <c r="E42" s="68"/>
      <c r="F42" s="51"/>
      <c r="G42" s="51"/>
      <c r="H42" s="78"/>
    </row>
    <row r="43" spans="1:8" ht="15.6" x14ac:dyDescent="0.3">
      <c r="A43" s="52"/>
      <c r="B43" s="52"/>
      <c r="C43" s="52"/>
      <c r="D43" s="51"/>
      <c r="E43" s="73"/>
      <c r="F43" s="51"/>
      <c r="G43" s="51"/>
      <c r="H43" s="51"/>
    </row>
    <row r="44" spans="1:8" ht="15.6" x14ac:dyDescent="0.3">
      <c r="A44" s="79" t="s">
        <v>149</v>
      </c>
      <c r="B44" s="52"/>
      <c r="C44" s="52"/>
      <c r="D44" s="80"/>
      <c r="E44" s="51"/>
      <c r="F44" s="51"/>
      <c r="G44" s="51"/>
      <c r="H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122</v>
      </c>
      <c r="B3" s="6" t="s">
        <v>123</v>
      </c>
      <c r="C3" s="6" t="s">
        <v>124</v>
      </c>
      <c r="D3" s="6" t="s">
        <v>125</v>
      </c>
      <c r="E3" s="6" t="s">
        <v>126</v>
      </c>
      <c r="F3" s="6" t="s">
        <v>127</v>
      </c>
      <c r="G3" s="6" t="s">
        <v>128</v>
      </c>
      <c r="H3" s="6" t="s">
        <v>129</v>
      </c>
    </row>
    <row r="4" spans="1:8" ht="39" customHeight="1" x14ac:dyDescent="0.3">
      <c r="A4" s="25" t="s">
        <v>130</v>
      </c>
      <c r="B4" s="26" t="s">
        <v>131</v>
      </c>
      <c r="C4" s="27">
        <v>1</v>
      </c>
      <c r="D4" s="27">
        <v>826.33740497558995</v>
      </c>
      <c r="E4" s="26">
        <v>6</v>
      </c>
      <c r="F4" s="25" t="s">
        <v>130</v>
      </c>
      <c r="G4" s="27">
        <v>826.33740497558995</v>
      </c>
      <c r="H4" s="28" t="s">
        <v>153</v>
      </c>
    </row>
    <row r="5" spans="1:8" ht="39" customHeight="1" x14ac:dyDescent="0.3">
      <c r="A5" s="25" t="s">
        <v>132</v>
      </c>
      <c r="B5" s="26" t="s">
        <v>131</v>
      </c>
      <c r="C5" s="27">
        <v>1</v>
      </c>
      <c r="D5" s="27">
        <v>672.81914181661</v>
      </c>
      <c r="E5" s="26">
        <v>6</v>
      </c>
      <c r="F5" s="25" t="s">
        <v>132</v>
      </c>
      <c r="G5" s="27">
        <v>672.81914181661</v>
      </c>
      <c r="H5" s="28" t="s">
        <v>154</v>
      </c>
    </row>
    <row r="6" spans="1:8" ht="39" hidden="1" customHeight="1" x14ac:dyDescent="0.3">
      <c r="A6" s="25" t="s">
        <v>133</v>
      </c>
      <c r="B6" s="26" t="s">
        <v>131</v>
      </c>
      <c r="C6" s="27">
        <v>2</v>
      </c>
      <c r="D6" s="27">
        <v>8.7615421164317002</v>
      </c>
      <c r="E6" s="26"/>
      <c r="F6" s="25" t="s">
        <v>133</v>
      </c>
      <c r="G6" s="27">
        <v>17.523084232862999</v>
      </c>
      <c r="H6" s="28"/>
    </row>
    <row r="7" spans="1:8" ht="39" customHeight="1" x14ac:dyDescent="0.3">
      <c r="A7" s="25" t="s">
        <v>150</v>
      </c>
      <c r="B7" s="26" t="s">
        <v>115</v>
      </c>
      <c r="C7" s="27">
        <v>0.30154687499999999</v>
      </c>
      <c r="D7" s="27">
        <v>5103.9171675885</v>
      </c>
      <c r="E7" s="26">
        <v>6</v>
      </c>
      <c r="F7" s="25" t="s">
        <v>150</v>
      </c>
      <c r="G7" s="27">
        <v>1539.0702721452001</v>
      </c>
      <c r="H7" s="28" t="s">
        <v>151</v>
      </c>
    </row>
    <row r="8" spans="1:8" ht="39" customHeight="1" x14ac:dyDescent="0.3">
      <c r="A8" s="25" t="s">
        <v>134</v>
      </c>
      <c r="B8" s="26" t="s">
        <v>115</v>
      </c>
      <c r="C8" s="27">
        <v>8.7937500000000002E-2</v>
      </c>
      <c r="D8" s="27">
        <v>818.22700652441995</v>
      </c>
      <c r="E8" s="26">
        <v>6</v>
      </c>
      <c r="F8" s="25" t="s">
        <v>134</v>
      </c>
      <c r="G8" s="27">
        <v>71.952837386241001</v>
      </c>
      <c r="H8" s="28" t="s">
        <v>152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156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68.014166936034002</v>
      </c>
      <c r="E25" s="20">
        <v>29.443181259319001</v>
      </c>
      <c r="F25" s="20">
        <v>1516.6793278104999</v>
      </c>
      <c r="G25" s="20">
        <v>0</v>
      </c>
      <c r="H25" s="20">
        <v>1614.1366760059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1955.0967318350999</v>
      </c>
      <c r="E26" s="20">
        <v>133.14478562842999</v>
      </c>
      <c r="F26" s="20">
        <v>0</v>
      </c>
      <c r="G26" s="20">
        <v>0</v>
      </c>
      <c r="H26" s="20">
        <v>2088.2415174635998</v>
      </c>
    </row>
    <row r="27" spans="1:8" ht="16.95" customHeight="1" x14ac:dyDescent="0.3">
      <c r="A27" s="6"/>
      <c r="B27" s="9"/>
      <c r="C27" s="9" t="s">
        <v>28</v>
      </c>
      <c r="D27" s="20">
        <v>2023.1108987712</v>
      </c>
      <c r="E27" s="20">
        <v>162.58796688775001</v>
      </c>
      <c r="F27" s="20">
        <v>1516.6793278104999</v>
      </c>
      <c r="G27" s="20">
        <v>0</v>
      </c>
      <c r="H27" s="20">
        <v>3702.3781934693998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2023.1108987712</v>
      </c>
      <c r="E43" s="20">
        <v>162.58796688775001</v>
      </c>
      <c r="F43" s="20">
        <v>1516.6793278104999</v>
      </c>
      <c r="G43" s="20">
        <v>0</v>
      </c>
      <c r="H43" s="20">
        <v>3702.3781934693998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1.704275051587</v>
      </c>
      <c r="E45" s="20">
        <v>0.73189726141774003</v>
      </c>
      <c r="F45" s="20">
        <v>0</v>
      </c>
      <c r="G45" s="20">
        <v>0</v>
      </c>
      <c r="H45" s="20">
        <v>2.4361723130046999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39.101934636703</v>
      </c>
      <c r="E46" s="20">
        <v>2.6628957125685999</v>
      </c>
      <c r="F46" s="20">
        <v>0</v>
      </c>
      <c r="G46" s="20">
        <v>0</v>
      </c>
      <c r="H46" s="20">
        <v>41.764830349271001</v>
      </c>
    </row>
    <row r="47" spans="1:8" ht="16.95" customHeight="1" x14ac:dyDescent="0.3">
      <c r="A47" s="6"/>
      <c r="B47" s="9"/>
      <c r="C47" s="9" t="s">
        <v>44</v>
      </c>
      <c r="D47" s="20">
        <v>40.806209688289997</v>
      </c>
      <c r="E47" s="20">
        <v>3.3947929739863998</v>
      </c>
      <c r="F47" s="20">
        <v>0</v>
      </c>
      <c r="G47" s="20">
        <v>0</v>
      </c>
      <c r="H47" s="20">
        <v>44.201002662275997</v>
      </c>
    </row>
    <row r="48" spans="1:8" ht="16.95" customHeight="1" x14ac:dyDescent="0.3">
      <c r="A48" s="6"/>
      <c r="B48" s="9"/>
      <c r="C48" s="9" t="s">
        <v>45</v>
      </c>
      <c r="D48" s="20">
        <v>2063.9171084595</v>
      </c>
      <c r="E48" s="20">
        <v>165.98275986173999</v>
      </c>
      <c r="F48" s="20">
        <v>1516.6793278104999</v>
      </c>
      <c r="G48" s="20">
        <v>0</v>
      </c>
      <c r="H48" s="20">
        <v>3746.5791961317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68.380115566743001</v>
      </c>
      <c r="H50" s="20">
        <v>68.380115566743001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53.867872673298002</v>
      </c>
      <c r="E51" s="20">
        <v>4.3287561202334004</v>
      </c>
      <c r="F51" s="20">
        <v>0</v>
      </c>
      <c r="G51" s="20">
        <v>0</v>
      </c>
      <c r="H51" s="20">
        <v>58.196628793530998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32.041031153492</v>
      </c>
      <c r="H52" s="20">
        <v>32.041031153492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7.6953769200493003</v>
      </c>
      <c r="H53" s="20">
        <v>7.6953769200493003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2.8230322940398</v>
      </c>
      <c r="H54" s="20">
        <v>2.8230322940398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6.3496768108937998</v>
      </c>
      <c r="H55" s="20">
        <v>6.3496768108937998</v>
      </c>
    </row>
    <row r="56" spans="1:8" ht="16.95" customHeight="1" x14ac:dyDescent="0.3">
      <c r="A56" s="6"/>
      <c r="B56" s="9"/>
      <c r="C56" s="9" t="s">
        <v>56</v>
      </c>
      <c r="D56" s="20">
        <v>53.867872673298002</v>
      </c>
      <c r="E56" s="20">
        <v>4.3287561202334004</v>
      </c>
      <c r="F56" s="20">
        <v>0</v>
      </c>
      <c r="G56" s="20">
        <v>117.28923274522</v>
      </c>
      <c r="H56" s="20">
        <v>175.48586153874999</v>
      </c>
    </row>
    <row r="57" spans="1:8" ht="16.95" customHeight="1" x14ac:dyDescent="0.3">
      <c r="A57" s="6"/>
      <c r="B57" s="9"/>
      <c r="C57" s="9" t="s">
        <v>57</v>
      </c>
      <c r="D57" s="20">
        <v>2117.7849811328001</v>
      </c>
      <c r="E57" s="20">
        <v>170.31151598196999</v>
      </c>
      <c r="F57" s="20">
        <v>1516.6793278104999</v>
      </c>
      <c r="G57" s="20">
        <v>117.28923274522</v>
      </c>
      <c r="H57" s="20">
        <v>3922.0650576704002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2117.7849811328001</v>
      </c>
      <c r="E61" s="20">
        <v>170.31151598196999</v>
      </c>
      <c r="F61" s="20">
        <v>1516.6793278104999</v>
      </c>
      <c r="G61" s="20">
        <v>117.28923274522</v>
      </c>
      <c r="H61" s="20">
        <v>3922.0650576704002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82.307074884005999</v>
      </c>
      <c r="H63" s="20">
        <v>82.307074884005999</v>
      </c>
    </row>
    <row r="64" spans="1:8" x14ac:dyDescent="0.3">
      <c r="A64" s="6">
        <v>12</v>
      </c>
      <c r="B64" s="6" t="s">
        <v>76</v>
      </c>
      <c r="C64" s="7" t="s">
        <v>77</v>
      </c>
      <c r="D64" s="20">
        <v>0</v>
      </c>
      <c r="E64" s="20">
        <v>0</v>
      </c>
      <c r="F64" s="20">
        <v>0</v>
      </c>
      <c r="G64" s="20">
        <v>120.36732760437999</v>
      </c>
      <c r="H64" s="20">
        <v>120.36732760437999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202.67440248839</v>
      </c>
      <c r="H65" s="20">
        <v>202.67440248839</v>
      </c>
    </row>
    <row r="66" spans="1:8" ht="16.95" customHeight="1" x14ac:dyDescent="0.3">
      <c r="A66" s="6"/>
      <c r="B66" s="9"/>
      <c r="C66" s="9" t="s">
        <v>74</v>
      </c>
      <c r="D66" s="20">
        <v>2117.7849811328001</v>
      </c>
      <c r="E66" s="20">
        <v>170.31151598196999</v>
      </c>
      <c r="F66" s="20">
        <v>1516.6793278104999</v>
      </c>
      <c r="G66" s="20">
        <v>319.96363523360998</v>
      </c>
      <c r="H66" s="20">
        <v>4124.7394601588003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63.533549433984</v>
      </c>
      <c r="E68" s="20">
        <f>E66 * 3%</f>
        <v>5.1093454794590993</v>
      </c>
      <c r="F68" s="20">
        <f>F66 * 3%</f>
        <v>45.500379834314998</v>
      </c>
      <c r="G68" s="20">
        <f>G66 * 3%</f>
        <v>9.5989090570082993</v>
      </c>
      <c r="H68" s="20">
        <f>SUM(D68:G68)</f>
        <v>123.7421838047664</v>
      </c>
    </row>
    <row r="69" spans="1:8" ht="16.95" customHeight="1" x14ac:dyDescent="0.3">
      <c r="A69" s="6"/>
      <c r="B69" s="9"/>
      <c r="C69" s="9" t="s">
        <v>70</v>
      </c>
      <c r="D69" s="20">
        <f>D68</f>
        <v>63.533549433984</v>
      </c>
      <c r="E69" s="20">
        <f>E68</f>
        <v>5.1093454794590993</v>
      </c>
      <c r="F69" s="20">
        <f>F68</f>
        <v>45.500379834314998</v>
      </c>
      <c r="G69" s="20">
        <f>G68</f>
        <v>9.5989090570082993</v>
      </c>
      <c r="H69" s="20">
        <f>SUM(D69:G69)</f>
        <v>123.7421838047664</v>
      </c>
    </row>
    <row r="70" spans="1:8" ht="16.95" customHeight="1" x14ac:dyDescent="0.3">
      <c r="A70" s="6"/>
      <c r="B70" s="9"/>
      <c r="C70" s="9" t="s">
        <v>69</v>
      </c>
      <c r="D70" s="20">
        <f>D69 + D66</f>
        <v>2181.3185305667839</v>
      </c>
      <c r="E70" s="20">
        <f>E69 + E66</f>
        <v>175.4208614614291</v>
      </c>
      <c r="F70" s="20">
        <f>F69 + F66</f>
        <v>1562.1797076448149</v>
      </c>
      <c r="G70" s="20">
        <f>G69 + G66</f>
        <v>329.56254429061829</v>
      </c>
      <c r="H70" s="20">
        <f>SUM(D70:G70)</f>
        <v>4248.4816439636461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436.26370611335682</v>
      </c>
      <c r="E72" s="20">
        <f>E70 * 20%</f>
        <v>35.084172292285821</v>
      </c>
      <c r="F72" s="20">
        <f>F70 * 20%</f>
        <v>312.43594152896299</v>
      </c>
      <c r="G72" s="20">
        <f>G70 * 20%</f>
        <v>65.912508858123658</v>
      </c>
      <c r="H72" s="20">
        <f>SUM(D72:G72)</f>
        <v>849.69632879272922</v>
      </c>
    </row>
    <row r="73" spans="1:8" ht="16.95" customHeight="1" x14ac:dyDescent="0.3">
      <c r="A73" s="6"/>
      <c r="B73" s="9"/>
      <c r="C73" s="9" t="s">
        <v>65</v>
      </c>
      <c r="D73" s="20">
        <f>D72</f>
        <v>436.26370611335682</v>
      </c>
      <c r="E73" s="20">
        <f>E72</f>
        <v>35.084172292285821</v>
      </c>
      <c r="F73" s="20">
        <f>F72</f>
        <v>312.43594152896299</v>
      </c>
      <c r="G73" s="20">
        <f>G72</f>
        <v>65.912508858123658</v>
      </c>
      <c r="H73" s="20">
        <f>SUM(D73:G73)</f>
        <v>849.69632879272922</v>
      </c>
    </row>
    <row r="74" spans="1:8" ht="16.95" customHeight="1" x14ac:dyDescent="0.3">
      <c r="A74" s="6"/>
      <c r="B74" s="9"/>
      <c r="C74" s="9" t="s">
        <v>64</v>
      </c>
      <c r="D74" s="20">
        <f>D73 + D70</f>
        <v>2617.5822366801408</v>
      </c>
      <c r="E74" s="20">
        <f>E73 + E70</f>
        <v>210.50503375371491</v>
      </c>
      <c r="F74" s="20">
        <f>F73 + F70</f>
        <v>1874.6156491737779</v>
      </c>
      <c r="G74" s="20">
        <f>G73 + G70</f>
        <v>395.47505314874195</v>
      </c>
      <c r="H74" s="20">
        <f>SUM(D74:G74)</f>
        <v>5098.1779727563753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68.014166936034002</v>
      </c>
      <c r="E13" s="19">
        <v>29.443181259319001</v>
      </c>
      <c r="F13" s="19">
        <v>1516.6793278104999</v>
      </c>
      <c r="G13" s="19">
        <v>0</v>
      </c>
      <c r="H13" s="19">
        <v>1614.1366760059</v>
      </c>
      <c r="J13" s="5"/>
    </row>
    <row r="14" spans="1:14" ht="16.95" customHeight="1" x14ac:dyDescent="0.3">
      <c r="A14" s="6"/>
      <c r="B14" s="9"/>
      <c r="C14" s="9" t="s">
        <v>86</v>
      </c>
      <c r="D14" s="19">
        <v>68.014166936034002</v>
      </c>
      <c r="E14" s="19">
        <v>29.443181259319001</v>
      </c>
      <c r="F14" s="19">
        <v>1516.6793278104999</v>
      </c>
      <c r="G14" s="19">
        <v>0</v>
      </c>
      <c r="H14" s="19">
        <v>1614.1366760059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89</v>
      </c>
      <c r="D13" s="19">
        <v>0</v>
      </c>
      <c r="E13" s="19">
        <v>0</v>
      </c>
      <c r="F13" s="19">
        <v>0</v>
      </c>
      <c r="G13" s="19">
        <v>68.380115566743001</v>
      </c>
      <c r="H13" s="19">
        <v>68.380115566743001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68.380115566743001</v>
      </c>
      <c r="H14" s="19">
        <v>68.380115566743001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91</v>
      </c>
      <c r="D13" s="19">
        <v>0</v>
      </c>
      <c r="E13" s="19">
        <v>0</v>
      </c>
      <c r="F13" s="19">
        <v>0</v>
      </c>
      <c r="G13" s="19">
        <v>82.307074884005999</v>
      </c>
      <c r="H13" s="19">
        <v>82.307074884005999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82.307074884005999</v>
      </c>
      <c r="H14" s="19">
        <v>82.307074884005999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1955.0967318350999</v>
      </c>
      <c r="E13" s="19">
        <v>133.14478562842999</v>
      </c>
      <c r="F13" s="19">
        <v>0</v>
      </c>
      <c r="G13" s="19">
        <v>0</v>
      </c>
      <c r="H13" s="19">
        <v>2088.2415174635998</v>
      </c>
      <c r="J13" s="5"/>
    </row>
    <row r="14" spans="1:14" ht="16.95" customHeight="1" x14ac:dyDescent="0.3">
      <c r="A14" s="6"/>
      <c r="B14" s="9"/>
      <c r="C14" s="9" t="s">
        <v>86</v>
      </c>
      <c r="D14" s="19">
        <v>1955.0967318350999</v>
      </c>
      <c r="E14" s="19">
        <v>133.14478562842999</v>
      </c>
      <c r="F14" s="19">
        <v>0</v>
      </c>
      <c r="G14" s="19">
        <v>0</v>
      </c>
      <c r="H14" s="19">
        <v>2088.2415174635998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97</v>
      </c>
      <c r="D13" s="19">
        <v>0</v>
      </c>
      <c r="E13" s="19">
        <v>0</v>
      </c>
      <c r="F13" s="19">
        <v>0</v>
      </c>
      <c r="G13" s="19">
        <v>6.3496768108937998</v>
      </c>
      <c r="H13" s="19">
        <v>6.3496768108937998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6.3496768108937998</v>
      </c>
      <c r="H14" s="19">
        <v>6.3496768108937998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77</v>
      </c>
      <c r="D13" s="19">
        <v>0</v>
      </c>
      <c r="E13" s="19">
        <v>0</v>
      </c>
      <c r="F13" s="19">
        <v>0</v>
      </c>
      <c r="G13" s="19">
        <v>120.36732760437999</v>
      </c>
      <c r="H13" s="19">
        <v>120.36732760437999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120.36732760437999</v>
      </c>
      <c r="H14" s="19">
        <v>120.36732760437999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82</v>
      </c>
      <c r="B3" s="94"/>
      <c r="C3" s="45"/>
      <c r="D3" s="43">
        <v>1682.5167915725999</v>
      </c>
      <c r="E3" s="41"/>
      <c r="F3" s="41"/>
      <c r="G3" s="41"/>
      <c r="H3" s="48"/>
    </row>
    <row r="4" spans="1:8" x14ac:dyDescent="0.3">
      <c r="A4" s="95" t="s">
        <v>24</v>
      </c>
      <c r="B4" s="42" t="s">
        <v>107</v>
      </c>
      <c r="C4" s="45"/>
      <c r="D4" s="43">
        <v>68.014166936034002</v>
      </c>
      <c r="E4" s="41"/>
      <c r="F4" s="41"/>
      <c r="G4" s="41"/>
      <c r="H4" s="48"/>
    </row>
    <row r="5" spans="1:8" x14ac:dyDescent="0.3">
      <c r="A5" s="95"/>
      <c r="B5" s="42" t="s">
        <v>108</v>
      </c>
      <c r="C5" s="37"/>
      <c r="D5" s="43">
        <v>29.443181259319001</v>
      </c>
      <c r="E5" s="41"/>
      <c r="F5" s="41"/>
      <c r="G5" s="41"/>
      <c r="H5" s="47"/>
    </row>
    <row r="6" spans="1:8" x14ac:dyDescent="0.3">
      <c r="A6" s="98"/>
      <c r="B6" s="42" t="s">
        <v>109</v>
      </c>
      <c r="C6" s="37"/>
      <c r="D6" s="43">
        <v>1516.6793278104999</v>
      </c>
      <c r="E6" s="41"/>
      <c r="F6" s="41"/>
      <c r="G6" s="41"/>
      <c r="H6" s="47"/>
    </row>
    <row r="7" spans="1:8" x14ac:dyDescent="0.3">
      <c r="A7" s="98"/>
      <c r="B7" s="42" t="s">
        <v>110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85</v>
      </c>
      <c r="B8" s="97"/>
      <c r="C8" s="95" t="s">
        <v>113</v>
      </c>
      <c r="D8" s="44">
        <v>1614.1366760059</v>
      </c>
      <c r="E8" s="41">
        <v>1</v>
      </c>
      <c r="F8" s="41" t="s">
        <v>111</v>
      </c>
      <c r="G8" s="44">
        <v>1614.1366760059</v>
      </c>
      <c r="H8" s="47"/>
    </row>
    <row r="9" spans="1:8" x14ac:dyDescent="0.3">
      <c r="A9" s="99">
        <v>1</v>
      </c>
      <c r="B9" s="42" t="s">
        <v>107</v>
      </c>
      <c r="C9" s="95"/>
      <c r="D9" s="44">
        <v>68.014166936034002</v>
      </c>
      <c r="E9" s="41"/>
      <c r="F9" s="41"/>
      <c r="G9" s="41"/>
      <c r="H9" s="98" t="s">
        <v>112</v>
      </c>
    </row>
    <row r="10" spans="1:8" x14ac:dyDescent="0.3">
      <c r="A10" s="95"/>
      <c r="B10" s="42" t="s">
        <v>108</v>
      </c>
      <c r="C10" s="95"/>
      <c r="D10" s="44">
        <v>29.443181259319001</v>
      </c>
      <c r="E10" s="41"/>
      <c r="F10" s="41"/>
      <c r="G10" s="41"/>
      <c r="H10" s="98"/>
    </row>
    <row r="11" spans="1:8" x14ac:dyDescent="0.3">
      <c r="A11" s="95"/>
      <c r="B11" s="42" t="s">
        <v>109</v>
      </c>
      <c r="C11" s="95"/>
      <c r="D11" s="44">
        <v>1516.6793278104999</v>
      </c>
      <c r="E11" s="41"/>
      <c r="F11" s="41"/>
      <c r="G11" s="41"/>
      <c r="H11" s="98"/>
    </row>
    <row r="12" spans="1:8" x14ac:dyDescent="0.3">
      <c r="A12" s="95"/>
      <c r="B12" s="42" t="s">
        <v>110</v>
      </c>
      <c r="C12" s="95"/>
      <c r="D12" s="44">
        <v>0</v>
      </c>
      <c r="E12" s="41"/>
      <c r="F12" s="41"/>
      <c r="G12" s="41"/>
      <c r="H12" s="98"/>
    </row>
    <row r="13" spans="1:8" x14ac:dyDescent="0.3">
      <c r="A13" s="95" t="s">
        <v>47</v>
      </c>
      <c r="B13" s="42" t="s">
        <v>107</v>
      </c>
      <c r="C13" s="37"/>
      <c r="D13" s="43">
        <v>68.014166936034002</v>
      </c>
      <c r="E13" s="41"/>
      <c r="F13" s="41"/>
      <c r="G13" s="41"/>
      <c r="H13" s="47"/>
    </row>
    <row r="14" spans="1:8" x14ac:dyDescent="0.3">
      <c r="A14" s="95"/>
      <c r="B14" s="42" t="s">
        <v>108</v>
      </c>
      <c r="C14" s="37"/>
      <c r="D14" s="43">
        <v>29.443181259319001</v>
      </c>
      <c r="E14" s="41"/>
      <c r="F14" s="41"/>
      <c r="G14" s="41"/>
      <c r="H14" s="47"/>
    </row>
    <row r="15" spans="1:8" x14ac:dyDescent="0.3">
      <c r="A15" s="95"/>
      <c r="B15" s="42" t="s">
        <v>109</v>
      </c>
      <c r="C15" s="37"/>
      <c r="D15" s="43">
        <v>1516.6793278104999</v>
      </c>
      <c r="E15" s="41"/>
      <c r="F15" s="41"/>
      <c r="G15" s="41"/>
      <c r="H15" s="47"/>
    </row>
    <row r="16" spans="1:8" x14ac:dyDescent="0.3">
      <c r="A16" s="95"/>
      <c r="B16" s="42" t="s">
        <v>110</v>
      </c>
      <c r="C16" s="37"/>
      <c r="D16" s="43">
        <v>68.380115566743001</v>
      </c>
      <c r="E16" s="41"/>
      <c r="F16" s="41"/>
      <c r="G16" s="41"/>
      <c r="H16" s="47"/>
    </row>
    <row r="17" spans="1:8" x14ac:dyDescent="0.3">
      <c r="A17" s="96" t="s">
        <v>89</v>
      </c>
      <c r="B17" s="97"/>
      <c r="C17" s="95" t="s">
        <v>113</v>
      </c>
      <c r="D17" s="44">
        <v>68.380115566743001</v>
      </c>
      <c r="E17" s="41">
        <v>1</v>
      </c>
      <c r="F17" s="41" t="s">
        <v>111</v>
      </c>
      <c r="G17" s="44">
        <v>68.380115566743001</v>
      </c>
      <c r="H17" s="47"/>
    </row>
    <row r="18" spans="1:8" x14ac:dyDescent="0.3">
      <c r="A18" s="99">
        <v>1</v>
      </c>
      <c r="B18" s="42" t="s">
        <v>107</v>
      </c>
      <c r="C18" s="95"/>
      <c r="D18" s="44">
        <v>0</v>
      </c>
      <c r="E18" s="41"/>
      <c r="F18" s="41"/>
      <c r="G18" s="41"/>
      <c r="H18" s="98" t="s">
        <v>112</v>
      </c>
    </row>
    <row r="19" spans="1:8" x14ac:dyDescent="0.3">
      <c r="A19" s="95"/>
      <c r="B19" s="42" t="s">
        <v>108</v>
      </c>
      <c r="C19" s="95"/>
      <c r="D19" s="44">
        <v>0</v>
      </c>
      <c r="E19" s="41"/>
      <c r="F19" s="41"/>
      <c r="G19" s="41"/>
      <c r="H19" s="98"/>
    </row>
    <row r="20" spans="1:8" x14ac:dyDescent="0.3">
      <c r="A20" s="95"/>
      <c r="B20" s="42" t="s">
        <v>109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110</v>
      </c>
      <c r="C21" s="95"/>
      <c r="D21" s="44">
        <v>68.380115566743001</v>
      </c>
      <c r="E21" s="41"/>
      <c r="F21" s="41"/>
      <c r="G21" s="41"/>
      <c r="H21" s="98"/>
    </row>
    <row r="22" spans="1:8" ht="24.6" x14ac:dyDescent="0.3">
      <c r="A22" s="93" t="s">
        <v>91</v>
      </c>
      <c r="B22" s="94"/>
      <c r="C22" s="37"/>
      <c r="D22" s="43">
        <v>82.307074884005999</v>
      </c>
      <c r="E22" s="41"/>
      <c r="F22" s="41"/>
      <c r="G22" s="41"/>
      <c r="H22" s="47"/>
    </row>
    <row r="23" spans="1:8" x14ac:dyDescent="0.3">
      <c r="A23" s="95" t="s">
        <v>62</v>
      </c>
      <c r="B23" s="42" t="s">
        <v>107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108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109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110</v>
      </c>
      <c r="C26" s="37"/>
      <c r="D26" s="43">
        <v>82.307074884005999</v>
      </c>
      <c r="E26" s="41"/>
      <c r="F26" s="41"/>
      <c r="G26" s="41"/>
      <c r="H26" s="47"/>
    </row>
    <row r="27" spans="1:8" x14ac:dyDescent="0.3">
      <c r="A27" s="96" t="s">
        <v>91</v>
      </c>
      <c r="B27" s="97"/>
      <c r="C27" s="95" t="s">
        <v>113</v>
      </c>
      <c r="D27" s="44">
        <v>82.307074884005999</v>
      </c>
      <c r="E27" s="41">
        <v>1</v>
      </c>
      <c r="F27" s="41" t="s">
        <v>111</v>
      </c>
      <c r="G27" s="44">
        <v>82.307074884005999</v>
      </c>
      <c r="H27" s="47"/>
    </row>
    <row r="28" spans="1:8" x14ac:dyDescent="0.3">
      <c r="A28" s="99">
        <v>1</v>
      </c>
      <c r="B28" s="42" t="s">
        <v>107</v>
      </c>
      <c r="C28" s="95"/>
      <c r="D28" s="44">
        <v>0</v>
      </c>
      <c r="E28" s="41"/>
      <c r="F28" s="41"/>
      <c r="G28" s="41"/>
      <c r="H28" s="98" t="s">
        <v>112</v>
      </c>
    </row>
    <row r="29" spans="1:8" x14ac:dyDescent="0.3">
      <c r="A29" s="95"/>
      <c r="B29" s="42" t="s">
        <v>108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109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110</v>
      </c>
      <c r="C31" s="95"/>
      <c r="D31" s="44">
        <v>82.307074884005999</v>
      </c>
      <c r="E31" s="41"/>
      <c r="F31" s="41"/>
      <c r="G31" s="41"/>
      <c r="H31" s="98"/>
    </row>
    <row r="32" spans="1:8" ht="24.6" x14ac:dyDescent="0.3">
      <c r="A32" s="93" t="s">
        <v>27</v>
      </c>
      <c r="B32" s="94"/>
      <c r="C32" s="37"/>
      <c r="D32" s="43">
        <v>2088.2415174635998</v>
      </c>
      <c r="E32" s="41"/>
      <c r="F32" s="41"/>
      <c r="G32" s="41"/>
      <c r="H32" s="47"/>
    </row>
    <row r="33" spans="1:8" x14ac:dyDescent="0.3">
      <c r="A33" s="95" t="s">
        <v>114</v>
      </c>
      <c r="B33" s="42" t="s">
        <v>107</v>
      </c>
      <c r="C33" s="37"/>
      <c r="D33" s="43">
        <v>1955.0967318350999</v>
      </c>
      <c r="E33" s="41"/>
      <c r="F33" s="41"/>
      <c r="G33" s="41"/>
      <c r="H33" s="47"/>
    </row>
    <row r="34" spans="1:8" x14ac:dyDescent="0.3">
      <c r="A34" s="95"/>
      <c r="B34" s="42" t="s">
        <v>108</v>
      </c>
      <c r="C34" s="37"/>
      <c r="D34" s="43">
        <v>133.14478562842999</v>
      </c>
      <c r="E34" s="41"/>
      <c r="F34" s="41"/>
      <c r="G34" s="41"/>
      <c r="H34" s="47"/>
    </row>
    <row r="35" spans="1:8" x14ac:dyDescent="0.3">
      <c r="A35" s="95"/>
      <c r="B35" s="42" t="s">
        <v>109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110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 t="s">
        <v>95</v>
      </c>
      <c r="B37" s="97"/>
      <c r="C37" s="95" t="s">
        <v>116</v>
      </c>
      <c r="D37" s="44">
        <v>2088.2415174635998</v>
      </c>
      <c r="E37" s="41">
        <v>0.21</v>
      </c>
      <c r="F37" s="41" t="s">
        <v>115</v>
      </c>
      <c r="G37" s="44">
        <v>9944.007226017</v>
      </c>
      <c r="H37" s="47"/>
    </row>
    <row r="38" spans="1:8" x14ac:dyDescent="0.3">
      <c r="A38" s="99">
        <v>1</v>
      </c>
      <c r="B38" s="42" t="s">
        <v>107</v>
      </c>
      <c r="C38" s="95"/>
      <c r="D38" s="44">
        <v>1955.0967318350999</v>
      </c>
      <c r="E38" s="41"/>
      <c r="F38" s="41"/>
      <c r="G38" s="41"/>
      <c r="H38" s="98" t="s">
        <v>27</v>
      </c>
    </row>
    <row r="39" spans="1:8" x14ac:dyDescent="0.3">
      <c r="A39" s="95"/>
      <c r="B39" s="42" t="s">
        <v>108</v>
      </c>
      <c r="C39" s="95"/>
      <c r="D39" s="44">
        <v>133.14478562842999</v>
      </c>
      <c r="E39" s="41"/>
      <c r="F39" s="41"/>
      <c r="G39" s="41"/>
      <c r="H39" s="98"/>
    </row>
    <row r="40" spans="1:8" x14ac:dyDescent="0.3">
      <c r="A40" s="95"/>
      <c r="B40" s="42" t="s">
        <v>109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110</v>
      </c>
      <c r="C41" s="95"/>
      <c r="D41" s="44">
        <v>0</v>
      </c>
      <c r="E41" s="41"/>
      <c r="F41" s="41"/>
      <c r="G41" s="41"/>
      <c r="H41" s="98"/>
    </row>
    <row r="42" spans="1:8" ht="24.6" x14ac:dyDescent="0.3">
      <c r="A42" s="93" t="s">
        <v>55</v>
      </c>
      <c r="B42" s="94"/>
      <c r="C42" s="37"/>
      <c r="D42" s="43">
        <v>6.3496768108937998</v>
      </c>
      <c r="E42" s="41"/>
      <c r="F42" s="41"/>
      <c r="G42" s="41"/>
      <c r="H42" s="47"/>
    </row>
    <row r="43" spans="1:8" x14ac:dyDescent="0.3">
      <c r="A43" s="95" t="s">
        <v>117</v>
      </c>
      <c r="B43" s="42" t="s">
        <v>107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108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109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110</v>
      </c>
      <c r="C46" s="37"/>
      <c r="D46" s="43">
        <v>6.3496768108937998</v>
      </c>
      <c r="E46" s="41"/>
      <c r="F46" s="41"/>
      <c r="G46" s="41"/>
      <c r="H46" s="47"/>
    </row>
    <row r="47" spans="1:8" x14ac:dyDescent="0.3">
      <c r="A47" s="96" t="s">
        <v>97</v>
      </c>
      <c r="B47" s="97"/>
      <c r="C47" s="95" t="s">
        <v>116</v>
      </c>
      <c r="D47" s="44">
        <v>6.3496768108937998</v>
      </c>
      <c r="E47" s="41">
        <v>0.21</v>
      </c>
      <c r="F47" s="41" t="s">
        <v>115</v>
      </c>
      <c r="G47" s="44">
        <v>30.236556242351998</v>
      </c>
      <c r="H47" s="47"/>
    </row>
    <row r="48" spans="1:8" x14ac:dyDescent="0.3">
      <c r="A48" s="99">
        <v>1</v>
      </c>
      <c r="B48" s="42" t="s">
        <v>107</v>
      </c>
      <c r="C48" s="95"/>
      <c r="D48" s="44">
        <v>0</v>
      </c>
      <c r="E48" s="41"/>
      <c r="F48" s="41"/>
      <c r="G48" s="41"/>
      <c r="H48" s="98" t="s">
        <v>27</v>
      </c>
    </row>
    <row r="49" spans="1:8" x14ac:dyDescent="0.3">
      <c r="A49" s="95"/>
      <c r="B49" s="42" t="s">
        <v>108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109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110</v>
      </c>
      <c r="C51" s="95"/>
      <c r="D51" s="44">
        <v>6.3496768108937998</v>
      </c>
      <c r="E51" s="41"/>
      <c r="F51" s="41"/>
      <c r="G51" s="41"/>
      <c r="H51" s="98"/>
    </row>
    <row r="52" spans="1:8" ht="24.6" x14ac:dyDescent="0.3">
      <c r="A52" s="93" t="s">
        <v>77</v>
      </c>
      <c r="B52" s="94"/>
      <c r="C52" s="37"/>
      <c r="D52" s="43">
        <v>120.36732760437999</v>
      </c>
      <c r="E52" s="41"/>
      <c r="F52" s="41"/>
      <c r="G52" s="41"/>
      <c r="H52" s="47"/>
    </row>
    <row r="53" spans="1:8" x14ac:dyDescent="0.3">
      <c r="A53" s="95" t="s">
        <v>118</v>
      </c>
      <c r="B53" s="42" t="s">
        <v>107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108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109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110</v>
      </c>
      <c r="C56" s="37"/>
      <c r="D56" s="43">
        <v>120.36732760437999</v>
      </c>
      <c r="E56" s="41"/>
      <c r="F56" s="41"/>
      <c r="G56" s="41"/>
      <c r="H56" s="47"/>
    </row>
    <row r="57" spans="1:8" x14ac:dyDescent="0.3">
      <c r="A57" s="96" t="s">
        <v>77</v>
      </c>
      <c r="B57" s="97"/>
      <c r="C57" s="95" t="s">
        <v>116</v>
      </c>
      <c r="D57" s="44">
        <v>120.36732760437999</v>
      </c>
      <c r="E57" s="41">
        <v>0.21</v>
      </c>
      <c r="F57" s="41" t="s">
        <v>115</v>
      </c>
      <c r="G57" s="44">
        <v>573.17775049705995</v>
      </c>
      <c r="H57" s="47"/>
    </row>
    <row r="58" spans="1:8" x14ac:dyDescent="0.3">
      <c r="A58" s="99">
        <v>1</v>
      </c>
      <c r="B58" s="42" t="s">
        <v>107</v>
      </c>
      <c r="C58" s="95"/>
      <c r="D58" s="44">
        <v>0</v>
      </c>
      <c r="E58" s="41"/>
      <c r="F58" s="41"/>
      <c r="G58" s="41"/>
      <c r="H58" s="98" t="s">
        <v>27</v>
      </c>
    </row>
    <row r="59" spans="1:8" x14ac:dyDescent="0.3">
      <c r="A59" s="95"/>
      <c r="B59" s="42" t="s">
        <v>108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109</v>
      </c>
      <c r="C60" s="95"/>
      <c r="D60" s="44">
        <v>0</v>
      </c>
      <c r="E60" s="41"/>
      <c r="F60" s="41"/>
      <c r="G60" s="41"/>
      <c r="H60" s="98"/>
    </row>
    <row r="61" spans="1:8" x14ac:dyDescent="0.3">
      <c r="A61" s="95"/>
      <c r="B61" s="42" t="s">
        <v>110</v>
      </c>
      <c r="C61" s="95"/>
      <c r="D61" s="44">
        <v>120.36732760437999</v>
      </c>
      <c r="E61" s="41"/>
      <c r="F61" s="41"/>
      <c r="G61" s="41"/>
      <c r="H61" s="98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2" t="s">
        <v>119</v>
      </c>
      <c r="B64" s="92"/>
      <c r="C64" s="92"/>
      <c r="D64" s="92"/>
      <c r="E64" s="92"/>
      <c r="F64" s="92"/>
      <c r="G64" s="92"/>
      <c r="H64" s="92"/>
    </row>
    <row r="65" spans="1:8" x14ac:dyDescent="0.3">
      <c r="A65" s="92" t="s">
        <v>120</v>
      </c>
      <c r="B65" s="92"/>
      <c r="C65" s="92"/>
      <c r="D65" s="92"/>
      <c r="E65" s="92"/>
      <c r="F65" s="92"/>
      <c r="G65" s="92"/>
      <c r="H65" s="92"/>
    </row>
  </sheetData>
  <mergeCells count="37">
    <mergeCell ref="A3:B3"/>
    <mergeCell ref="A4:A7"/>
    <mergeCell ref="A8:B8"/>
    <mergeCell ref="H9:H12"/>
    <mergeCell ref="C8:C12"/>
    <mergeCell ref="A9:A12"/>
    <mergeCell ref="A13:A16"/>
    <mergeCell ref="A17:B17"/>
    <mergeCell ref="H18:H21"/>
    <mergeCell ref="C17:C21"/>
    <mergeCell ref="A18:A21"/>
    <mergeCell ref="A22:B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322-02-01</vt:lpstr>
      <vt:lpstr>ОСР 322-09-01</vt:lpstr>
      <vt:lpstr>ОСР 322-12-01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2025-11-18T09:28:26Z</dcterms:modified>
</cp:coreProperties>
</file>